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s fichiers\Comité directeurCARS\Comptabilité\2024\"/>
    </mc:Choice>
  </mc:AlternateContent>
  <xr:revisionPtr revIDLastSave="0" documentId="8_{8BAC3F8B-80CF-443C-A285-029CF6D28BB1}" xr6:coauthVersionLast="47" xr6:coauthVersionMax="47" xr10:uidLastSave="{00000000-0000-0000-0000-000000000000}"/>
  <bookViews>
    <workbookView xWindow="-108" yWindow="-108" windowWidth="23256" windowHeight="12456" tabRatio="500" firstSheet="3" activeTab="7" xr2:uid="{00000000-000D-0000-FFFF-FFFF00000000}"/>
  </bookViews>
  <sheets>
    <sheet name="suivi budget" sheetId="1" r:id="rId1"/>
    <sheet name="OD 2022 2023" sheetId="2" r:id="rId2"/>
    <sheet name="OD 2023 2024" sheetId="3" r:id="rId3"/>
    <sheet name="Résultats 1" sheetId="4" r:id="rId4"/>
    <sheet name="detail cpte resultat" sheetId="5" r:id="rId5"/>
    <sheet name="Compte de résultat" sheetId="6" r:id="rId6"/>
    <sheet name="BILAN" sheetId="7" r:id="rId7"/>
    <sheet name="Prévision 2024 2025" sheetId="8" r:id="rId8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32" i="8" l="1"/>
  <c r="D32" i="8"/>
  <c r="C32" i="8"/>
  <c r="E14" i="8"/>
  <c r="D14" i="8"/>
  <c r="C14" i="8"/>
  <c r="F16" i="7"/>
  <c r="E16" i="7"/>
  <c r="C16" i="7"/>
  <c r="B16" i="7"/>
  <c r="E19" i="6"/>
  <c r="D17" i="6"/>
  <c r="C17" i="6"/>
  <c r="E16" i="6"/>
  <c r="E15" i="6"/>
  <c r="E10" i="6"/>
  <c r="D9" i="6"/>
  <c r="D12" i="6" s="1"/>
  <c r="C9" i="6"/>
  <c r="C12" i="6" s="1"/>
  <c r="E7" i="6"/>
  <c r="B52" i="5"/>
  <c r="C50" i="5"/>
  <c r="C53" i="5" s="1"/>
  <c r="E53" i="5" s="1"/>
  <c r="E43" i="5"/>
  <c r="C28" i="5"/>
  <c r="E28" i="5" s="1"/>
  <c r="E24" i="5"/>
  <c r="C46" i="4"/>
  <c r="C44" i="4"/>
  <c r="B44" i="4"/>
  <c r="D15" i="4"/>
  <c r="C15" i="4"/>
  <c r="D35" i="3"/>
  <c r="E21" i="3"/>
  <c r="E20" i="3"/>
  <c r="D42" i="2"/>
  <c r="C42" i="2"/>
  <c r="D29" i="2"/>
  <c r="C29" i="2"/>
  <c r="C41" i="1"/>
  <c r="D39" i="1"/>
  <c r="D37" i="1"/>
  <c r="D25" i="1"/>
  <c r="D41" i="1" s="1"/>
  <c r="C19" i="1"/>
  <c r="D17" i="1"/>
  <c r="D15" i="1"/>
  <c r="D10" i="1"/>
  <c r="D8" i="1"/>
  <c r="D19" i="1" l="1"/>
  <c r="C47" i="1" s="1"/>
  <c r="C51" i="1" s="1"/>
  <c r="E17" i="6"/>
  <c r="D21" i="6"/>
  <c r="E21" i="6" s="1"/>
  <c r="E9" i="6"/>
  <c r="E12" i="6" s="1"/>
</calcChain>
</file>

<file path=xl/sharedStrings.xml><?xml version="1.0" encoding="utf-8"?>
<sst xmlns="http://schemas.openxmlformats.org/spreadsheetml/2006/main" count="171" uniqueCount="114">
  <si>
    <t>SUIVI BUDGET 2023-2024 au 31 AOUT 2024</t>
  </si>
  <si>
    <t>PRODUITS</t>
  </si>
  <si>
    <t>Postes</t>
  </si>
  <si>
    <t>Comptes</t>
  </si>
  <si>
    <t xml:space="preserve">Prévision </t>
  </si>
  <si>
    <t>Réalisé</t>
  </si>
  <si>
    <t>Cotisations adhérents indiv</t>
  </si>
  <si>
    <t>Cotisations adhérents couples</t>
  </si>
  <si>
    <t xml:space="preserve">756300 à </t>
  </si>
  <si>
    <t>Cotisations activités payantes</t>
  </si>
  <si>
    <t>(gym, aquagym, yoga, …</t>
  </si>
  <si>
    <t>Produits financiers</t>
  </si>
  <si>
    <t>Soirée annuelle</t>
  </si>
  <si>
    <t>Sorties payantes adhérents</t>
  </si>
  <si>
    <t>(séjours, marche, golf, vélo)</t>
  </si>
  <si>
    <t>Produits annexes</t>
  </si>
  <si>
    <t>Frais restaurant</t>
  </si>
  <si>
    <t>CHARGES</t>
  </si>
  <si>
    <t>Licences FFRS</t>
  </si>
  <si>
    <t>Frais activités payantes</t>
  </si>
  <si>
    <t>Frais bancaires</t>
  </si>
  <si>
    <t>Fournitures de bureau</t>
  </si>
  <si>
    <t>Informatique</t>
  </si>
  <si>
    <t>Téléphone</t>
  </si>
  <si>
    <t>Affranchissement</t>
  </si>
  <si>
    <t>Frais de restaurant</t>
  </si>
  <si>
    <t>Frais assemblée générale</t>
  </si>
  <si>
    <t>Journée sportive annuelle</t>
  </si>
  <si>
    <t>Frais de réception</t>
  </si>
  <si>
    <t>Charges annexes</t>
  </si>
  <si>
    <t>Solde comptable</t>
  </si>
  <si>
    <t>Produits</t>
  </si>
  <si>
    <t>Produits constatés d’avance</t>
  </si>
  <si>
    <t>-Charges</t>
  </si>
  <si>
    <t>+ Charges constatées d'avance</t>
  </si>
  <si>
    <t>CARS Bilan au 31 août 2024</t>
  </si>
  <si>
    <t>OD A PASSER</t>
  </si>
  <si>
    <t>Réintégration écriture concernant l’exercice 2023 2024</t>
  </si>
  <si>
    <t>Croatie</t>
  </si>
  <si>
    <t>Guidel</t>
  </si>
  <si>
    <t>Les Ventoulines</t>
  </si>
  <si>
    <t>Cap Ferret</t>
  </si>
  <si>
    <t>Pickelball</t>
  </si>
  <si>
    <t>Golf Royan</t>
  </si>
  <si>
    <t>Aquagym</t>
  </si>
  <si>
    <t>Cadences</t>
  </si>
  <si>
    <t>OD 4884</t>
  </si>
  <si>
    <t>marche Cap Ferret</t>
  </si>
  <si>
    <t>SMS</t>
  </si>
  <si>
    <t>OD 4885</t>
  </si>
  <si>
    <t>Ecritures concernant l’exercice 2024/2025</t>
  </si>
  <si>
    <t>Multiact Hyeres</t>
  </si>
  <si>
    <t>Les Vigiers</t>
  </si>
  <si>
    <t>Port Barcares</t>
  </si>
  <si>
    <t>Collonges la R</t>
  </si>
  <si>
    <t>Amboise</t>
  </si>
  <si>
    <t>OD 4886</t>
  </si>
  <si>
    <t>pour mémoire</t>
  </si>
  <si>
    <t>passée en 2022</t>
  </si>
  <si>
    <t>cotisation</t>
  </si>
  <si>
    <t>MAC</t>
  </si>
  <si>
    <t>OD 4887</t>
  </si>
  <si>
    <t>Fonds Social</t>
  </si>
  <si>
    <t>Regul produits d’avance</t>
  </si>
  <si>
    <t>Charges d’avances</t>
  </si>
  <si>
    <t>Compte courant</t>
  </si>
  <si>
    <t>Compte sur livret</t>
  </si>
  <si>
    <t>Parts sociales</t>
  </si>
  <si>
    <t>livret librissime</t>
  </si>
  <si>
    <t>Résultat de l’exerc (benef)</t>
  </si>
  <si>
    <t>Voici ce que doivent être les soldes des comptes concernés</t>
  </si>
  <si>
    <t xml:space="preserve">Le résultat devrait être un bénéfice </t>
  </si>
  <si>
    <t>CARS</t>
  </si>
  <si>
    <t>Dépenses</t>
  </si>
  <si>
    <t>activités</t>
  </si>
  <si>
    <t>Fonctionnement</t>
  </si>
  <si>
    <t>Recettes</t>
  </si>
  <si>
    <t>fb</t>
  </si>
  <si>
    <t>COMPTE DE RESULTAT 2023-2024</t>
  </si>
  <si>
    <t>2022-2023</t>
  </si>
  <si>
    <t>2023-2024</t>
  </si>
  <si>
    <t>variation</t>
  </si>
  <si>
    <t>Activités</t>
  </si>
  <si>
    <t>Remboursements</t>
  </si>
  <si>
    <t>Différence</t>
  </si>
  <si>
    <t>Résultats</t>
  </si>
  <si>
    <t>BILAN AU 31 AOUT 2024</t>
  </si>
  <si>
    <t>ACTIF</t>
  </si>
  <si>
    <t>N</t>
  </si>
  <si>
    <t>N-1</t>
  </si>
  <si>
    <t>PASSIF</t>
  </si>
  <si>
    <t>Fonds social</t>
  </si>
  <si>
    <t>Charges d’avance</t>
  </si>
  <si>
    <t>excédent</t>
  </si>
  <si>
    <t>perte de l’exercice</t>
  </si>
  <si>
    <t>BUDGET PREVISIONNEL 2024/2025</t>
  </si>
  <si>
    <t>2024/2025</t>
  </si>
  <si>
    <t>Licences FFRS et formation</t>
  </si>
  <si>
    <t xml:space="preserve">Base budget : </t>
  </si>
  <si>
    <t xml:space="preserve"> adhérents dont 35 autres clubs</t>
  </si>
  <si>
    <t>activités payantes</t>
  </si>
  <si>
    <t xml:space="preserve"> gymnastique</t>
  </si>
  <si>
    <t xml:space="preserve"> yoga</t>
  </si>
  <si>
    <t xml:space="preserve"> tennis et ping pong</t>
  </si>
  <si>
    <t>€ tickets aquagym</t>
  </si>
  <si>
    <t>Livret CMSO</t>
  </si>
  <si>
    <t>Livret  librissime</t>
  </si>
  <si>
    <t>Parts sociales CMSO</t>
  </si>
  <si>
    <t>recettes d’avance</t>
  </si>
  <si>
    <t xml:space="preserve">PRODUITS </t>
  </si>
  <si>
    <t>Recettes Nets</t>
  </si>
  <si>
    <t>TOTAL</t>
  </si>
  <si>
    <t>Prévision  23-24</t>
  </si>
  <si>
    <t>Réalisé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</si>
</sst>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CE181E"/>
      <name val="Arial"/>
      <family val="2"/>
      <charset val="1"/>
    </font>
    <font>
      <u/>
      <sz val="10"/>
      <name val="Arial"/>
      <family val="2"/>
      <charset val="1"/>
    </font>
    <font>
      <b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4" fontId="0" fillId="0" borderId="2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4" fontId="0" fillId="0" borderId="0" xfId="0" applyNumberFormat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0" fontId="0" fillId="0" borderId="3" xfId="0" applyBorder="1"/>
    <xf numFmtId="0" fontId="0" fillId="0" borderId="4" xfId="0" applyBorder="1"/>
    <xf numFmtId="4" fontId="0" fillId="0" borderId="0" xfId="0" applyNumberFormat="1"/>
    <xf numFmtId="4" fontId="0" fillId="0" borderId="2" xfId="0" applyNumberFormat="1" applyBorder="1"/>
    <xf numFmtId="0" fontId="0" fillId="0" borderId="5" xfId="0" applyBorder="1"/>
    <xf numFmtId="0" fontId="1" fillId="0" borderId="0" xfId="0" applyFont="1"/>
    <xf numFmtId="4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0" fontId="2" fillId="0" borderId="0" xfId="0" applyFont="1"/>
    <xf numFmtId="3" fontId="0" fillId="0" borderId="4" xfId="0" applyNumberFormat="1" applyBorder="1"/>
    <xf numFmtId="3" fontId="0" fillId="0" borderId="5" xfId="0" applyNumberFormat="1" applyBorder="1"/>
    <xf numFmtId="0" fontId="0" fillId="0" borderId="6" xfId="0" applyBorder="1"/>
    <xf numFmtId="3" fontId="0" fillId="0" borderId="6" xfId="0" applyNumberFormat="1" applyBorder="1"/>
    <xf numFmtId="3" fontId="3" fillId="0" borderId="6" xfId="0" applyNumberFormat="1" applyFont="1" applyBorder="1"/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1" fillId="0" borderId="10" xfId="0" applyFont="1" applyBorder="1"/>
    <xf numFmtId="0" fontId="4" fillId="0" borderId="11" xfId="0" applyFont="1" applyBorder="1" applyAlignment="1">
      <alignment horizontal="center"/>
    </xf>
    <xf numFmtId="3" fontId="0" fillId="0" borderId="11" xfId="0" applyNumberFormat="1" applyBorder="1"/>
    <xf numFmtId="0" fontId="0" fillId="0" borderId="10" xfId="0" applyBorder="1" applyAlignment="1">
      <alignment horizontal="left"/>
    </xf>
    <xf numFmtId="0" fontId="0" fillId="0" borderId="12" xfId="0" applyBorder="1"/>
    <xf numFmtId="3" fontId="0" fillId="0" borderId="13" xfId="0" applyNumberFormat="1" applyBorder="1"/>
    <xf numFmtId="3" fontId="4" fillId="0" borderId="13" xfId="0" applyNumberFormat="1" applyFont="1" applyBorder="1"/>
    <xf numFmtId="3" fontId="0" fillId="0" borderId="14" xfId="0" applyNumberFormat="1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0" fillId="0" borderId="26" xfId="0" applyBorder="1"/>
    <xf numFmtId="3" fontId="0" fillId="0" borderId="26" xfId="0" applyNumberFormat="1" applyBorder="1"/>
    <xf numFmtId="3" fontId="0" fillId="0" borderId="27" xfId="0" applyNumberFormat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4" fontId="0" fillId="0" borderId="0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4" fontId="0" fillId="0" borderId="0" xfId="0" applyNumberForma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0" fillId="0" borderId="20" xfId="0" applyNumberFormat="1" applyBorder="1"/>
    <xf numFmtId="0" fontId="0" fillId="0" borderId="22" xfId="0" applyBorder="1"/>
    <xf numFmtId="0" fontId="0" fillId="0" borderId="0" xfId="0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4" fontId="0" fillId="0" borderId="0" xfId="0" applyNumberFormat="1" applyBorder="1"/>
    <xf numFmtId="0" fontId="0" fillId="0" borderId="21" xfId="0" applyBorder="1" applyAlignment="1">
      <alignment horizontal="center"/>
    </xf>
    <xf numFmtId="4" fontId="0" fillId="0" borderId="23" xfId="0" applyNumberFormat="1" applyBorder="1"/>
    <xf numFmtId="4" fontId="0" fillId="0" borderId="22" xfId="0" applyNumberFormat="1" applyBorder="1"/>
    <xf numFmtId="4" fontId="0" fillId="0" borderId="20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center"/>
    </xf>
    <xf numFmtId="4" fontId="4" fillId="0" borderId="24" xfId="0" applyNumberFormat="1" applyFont="1" applyBorder="1"/>
    <xf numFmtId="4" fontId="4" fillId="0" borderId="24" xfId="0" applyNumberFormat="1" applyFont="1" applyBorder="1" applyAlignment="1">
      <alignment horizontal="right" vertical="center"/>
    </xf>
    <xf numFmtId="3" fontId="0" fillId="0" borderId="6" xfId="0" quotePrefix="1" applyNumberForma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/>
    </xf>
    <xf numFmtId="0" fontId="0" fillId="0" borderId="28" xfId="0" applyBorder="1" applyAlignment="1">
      <alignment horizontal="center"/>
    </xf>
    <xf numFmtId="4" fontId="4" fillId="0" borderId="23" xfId="0" applyNumberFormat="1" applyFont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zoomScaleNormal="100" workbookViewId="0">
      <selection sqref="A1:XFD1048576"/>
    </sheetView>
  </sheetViews>
  <sheetFormatPr baseColWidth="10" defaultColWidth="8.88671875" defaultRowHeight="13.2" x14ac:dyDescent="0.25"/>
  <cols>
    <col min="1" max="1" width="11.5546875"/>
    <col min="2" max="2" width="29.44140625" customWidth="1"/>
    <col min="3" max="1025" width="11.5546875"/>
  </cols>
  <sheetData>
    <row r="1" spans="1:6" x14ac:dyDescent="0.25">
      <c r="A1" s="49" t="s">
        <v>0</v>
      </c>
      <c r="B1" s="49"/>
      <c r="C1" s="49"/>
      <c r="D1" s="49"/>
    </row>
    <row r="2" spans="1:6" x14ac:dyDescent="0.25">
      <c r="A2" s="49"/>
      <c r="B2" s="49"/>
      <c r="C2" s="49"/>
      <c r="D2" s="49"/>
    </row>
    <row r="3" spans="1:6" x14ac:dyDescent="0.25">
      <c r="A3" s="80"/>
      <c r="B3" s="80"/>
      <c r="C3" s="80"/>
      <c r="D3" s="80"/>
    </row>
    <row r="4" spans="1:6" ht="13.8" thickBot="1" x14ac:dyDescent="0.3">
      <c r="A4" s="67" t="s">
        <v>1</v>
      </c>
      <c r="B4" s="67"/>
      <c r="C4" s="67"/>
      <c r="D4" s="67"/>
    </row>
    <row r="5" spans="1:6" x14ac:dyDescent="0.25">
      <c r="A5" s="54" t="s">
        <v>2</v>
      </c>
      <c r="B5" s="55" t="s">
        <v>3</v>
      </c>
      <c r="C5" s="68" t="s">
        <v>4</v>
      </c>
      <c r="D5" s="56" t="s">
        <v>5</v>
      </c>
    </row>
    <row r="6" spans="1:6" ht="13.8" thickBot="1" x14ac:dyDescent="0.3">
      <c r="A6" s="87"/>
      <c r="B6" s="88"/>
      <c r="C6" s="88"/>
      <c r="D6" s="89"/>
    </row>
    <row r="7" spans="1:6" x14ac:dyDescent="0.25">
      <c r="A7" s="42"/>
      <c r="B7" s="8"/>
      <c r="C7" s="43"/>
      <c r="D7" s="44"/>
    </row>
    <row r="8" spans="1:6" x14ac:dyDescent="0.25">
      <c r="A8" s="57">
        <v>756100</v>
      </c>
      <c r="B8" s="8" t="s">
        <v>6</v>
      </c>
      <c r="C8" s="58">
        <v>26500</v>
      </c>
      <c r="D8" s="59">
        <f>15523.44+1743+11740</f>
        <v>29006.440000000002</v>
      </c>
    </row>
    <row r="9" spans="1:6" x14ac:dyDescent="0.25">
      <c r="A9" s="57">
        <v>756200</v>
      </c>
      <c r="B9" s="8" t="s">
        <v>7</v>
      </c>
      <c r="C9" s="58"/>
      <c r="D9" s="59"/>
      <c r="F9" s="11"/>
    </row>
    <row r="10" spans="1:6" x14ac:dyDescent="0.25">
      <c r="A10" s="60" t="s">
        <v>8</v>
      </c>
      <c r="B10" s="8" t="s">
        <v>9</v>
      </c>
      <c r="C10" s="58">
        <v>18000</v>
      </c>
      <c r="D10" s="59">
        <f>2615+7789.2+528.8+7380+84+228</f>
        <v>18625</v>
      </c>
    </row>
    <row r="11" spans="1:6" x14ac:dyDescent="0.25">
      <c r="A11" s="57">
        <v>756701</v>
      </c>
      <c r="B11" s="8" t="s">
        <v>10</v>
      </c>
      <c r="C11" s="58"/>
      <c r="D11" s="59"/>
    </row>
    <row r="12" spans="1:6" x14ac:dyDescent="0.25">
      <c r="A12" s="57">
        <v>764000</v>
      </c>
      <c r="B12" s="8" t="s">
        <v>11</v>
      </c>
      <c r="C12" s="61">
        <v>250</v>
      </c>
      <c r="D12" s="62">
        <v>978.05</v>
      </c>
    </row>
    <row r="13" spans="1:6" x14ac:dyDescent="0.25">
      <c r="A13" s="57">
        <v>774100</v>
      </c>
      <c r="B13" s="8" t="s">
        <v>12</v>
      </c>
      <c r="C13" s="61">
        <v>9000</v>
      </c>
      <c r="D13" s="62">
        <v>9310</v>
      </c>
    </row>
    <row r="14" spans="1:6" x14ac:dyDescent="0.25">
      <c r="A14" s="57">
        <v>771200</v>
      </c>
      <c r="B14" s="8" t="s">
        <v>16</v>
      </c>
      <c r="C14" s="61">
        <v>650</v>
      </c>
      <c r="D14" s="62">
        <v>350</v>
      </c>
    </row>
    <row r="15" spans="1:6" x14ac:dyDescent="0.25">
      <c r="A15" s="85"/>
      <c r="B15" s="8" t="s">
        <v>13</v>
      </c>
      <c r="C15" s="76"/>
      <c r="D15" s="59">
        <f>69515.8+31340+999+75110+3121+28130.86+15051.2+1925+766.5+14010+5457+1394+624+5088+5793</f>
        <v>258325.36</v>
      </c>
    </row>
    <row r="16" spans="1:6" x14ac:dyDescent="0.25">
      <c r="A16" s="85"/>
      <c r="B16" s="8" t="s">
        <v>14</v>
      </c>
      <c r="C16" s="76"/>
      <c r="D16" s="59"/>
    </row>
    <row r="17" spans="1:4" x14ac:dyDescent="0.25">
      <c r="A17" s="57"/>
      <c r="B17" s="8" t="s">
        <v>15</v>
      </c>
      <c r="C17" s="61"/>
      <c r="D17" s="62">
        <f>2002+1600+1595+468+1246.46+592+2980</f>
        <v>10483.459999999999</v>
      </c>
    </row>
    <row r="18" spans="1:4" x14ac:dyDescent="0.25">
      <c r="A18" s="57"/>
      <c r="B18" s="8"/>
      <c r="C18" s="61"/>
      <c r="D18" s="62"/>
    </row>
    <row r="19" spans="1:4" ht="13.8" thickBot="1" x14ac:dyDescent="0.3">
      <c r="A19" s="70"/>
      <c r="B19" s="82" t="s">
        <v>111</v>
      </c>
      <c r="C19" s="83">
        <f>SUM(C8:C17)</f>
        <v>54400</v>
      </c>
      <c r="D19" s="84">
        <f>SUM(D8:D17)</f>
        <v>327078.31</v>
      </c>
    </row>
    <row r="20" spans="1:4" x14ac:dyDescent="0.25">
      <c r="C20" s="12"/>
      <c r="D20" s="12"/>
    </row>
    <row r="21" spans="1:4" ht="13.8" thickBot="1" x14ac:dyDescent="0.3">
      <c r="A21" s="81" t="s">
        <v>17</v>
      </c>
      <c r="B21" s="81"/>
      <c r="C21" s="81"/>
      <c r="D21" s="81"/>
    </row>
    <row r="22" spans="1:4" x14ac:dyDescent="0.25">
      <c r="A22" s="54" t="s">
        <v>2</v>
      </c>
      <c r="B22" s="55" t="s">
        <v>3</v>
      </c>
      <c r="C22" s="68" t="s">
        <v>4</v>
      </c>
      <c r="D22" s="56" t="s">
        <v>5</v>
      </c>
    </row>
    <row r="23" spans="1:4" ht="13.8" thickBot="1" x14ac:dyDescent="0.3">
      <c r="A23" s="87"/>
      <c r="B23" s="88"/>
      <c r="C23" s="90"/>
      <c r="D23" s="89"/>
    </row>
    <row r="24" spans="1:4" x14ac:dyDescent="0.25">
      <c r="A24" s="57">
        <v>611000</v>
      </c>
      <c r="B24" s="8" t="s">
        <v>18</v>
      </c>
      <c r="C24" s="69">
        <v>15000</v>
      </c>
      <c r="D24" s="63">
        <v>14414.6</v>
      </c>
    </row>
    <row r="25" spans="1:4" x14ac:dyDescent="0.25">
      <c r="A25" s="85"/>
      <c r="B25" s="8" t="s">
        <v>19</v>
      </c>
      <c r="C25" s="3">
        <v>18000</v>
      </c>
      <c r="D25" s="59">
        <f>3997+1936+1080+1031+708+20+1518.89+2212+9143.75+84</f>
        <v>21730.639999999999</v>
      </c>
    </row>
    <row r="26" spans="1:4" x14ac:dyDescent="0.25">
      <c r="A26" s="85"/>
      <c r="B26" s="8" t="s">
        <v>10</v>
      </c>
      <c r="C26" s="3"/>
      <c r="D26" s="59"/>
    </row>
    <row r="27" spans="1:4" x14ac:dyDescent="0.25">
      <c r="A27" s="57">
        <v>612000</v>
      </c>
      <c r="B27" s="8" t="s">
        <v>20</v>
      </c>
      <c r="C27" s="69">
        <v>200</v>
      </c>
      <c r="D27" s="63">
        <v>117.9</v>
      </c>
    </row>
    <row r="28" spans="1:4" x14ac:dyDescent="0.25">
      <c r="A28" s="57">
        <v>615100</v>
      </c>
      <c r="B28" s="8" t="s">
        <v>21</v>
      </c>
      <c r="C28" s="69">
        <v>1000</v>
      </c>
      <c r="D28" s="63">
        <v>778.31</v>
      </c>
    </row>
    <row r="29" spans="1:4" x14ac:dyDescent="0.25">
      <c r="A29" s="57">
        <v>615200</v>
      </c>
      <c r="B29" s="8" t="s">
        <v>22</v>
      </c>
      <c r="C29" s="69">
        <v>3000</v>
      </c>
      <c r="D29" s="63">
        <v>1819.86</v>
      </c>
    </row>
    <row r="30" spans="1:4" x14ac:dyDescent="0.25">
      <c r="A30" s="57">
        <v>626000</v>
      </c>
      <c r="B30" s="8" t="s">
        <v>23</v>
      </c>
      <c r="C30" s="69"/>
      <c r="D30" s="63">
        <v>17.48</v>
      </c>
    </row>
    <row r="31" spans="1:4" x14ac:dyDescent="0.25">
      <c r="A31" s="57">
        <v>626100</v>
      </c>
      <c r="B31" s="8" t="s">
        <v>24</v>
      </c>
      <c r="C31" s="69">
        <v>120</v>
      </c>
      <c r="D31" s="63">
        <v>9.2799999999999994</v>
      </c>
    </row>
    <row r="32" spans="1:4" x14ac:dyDescent="0.25">
      <c r="A32" s="57">
        <v>671200</v>
      </c>
      <c r="B32" s="8" t="s">
        <v>25</v>
      </c>
      <c r="C32" s="69">
        <v>2500</v>
      </c>
      <c r="D32" s="63">
        <v>2000</v>
      </c>
    </row>
    <row r="33" spans="1:4" x14ac:dyDescent="0.25">
      <c r="A33" s="57">
        <v>671400</v>
      </c>
      <c r="B33" s="8" t="s">
        <v>26</v>
      </c>
      <c r="C33" s="69">
        <v>2100</v>
      </c>
      <c r="D33" s="63">
        <v>2292.58</v>
      </c>
    </row>
    <row r="34" spans="1:4" x14ac:dyDescent="0.25">
      <c r="A34" s="57">
        <v>674100</v>
      </c>
      <c r="B34" s="8" t="s">
        <v>12</v>
      </c>
      <c r="C34" s="69">
        <v>11000</v>
      </c>
      <c r="D34" s="63">
        <v>11140.16</v>
      </c>
    </row>
    <row r="35" spans="1:4" x14ac:dyDescent="0.25">
      <c r="A35" s="57">
        <v>674200</v>
      </c>
      <c r="B35" s="8" t="s">
        <v>27</v>
      </c>
      <c r="C35" s="69">
        <v>300</v>
      </c>
      <c r="D35" s="63">
        <v>148.97999999999999</v>
      </c>
    </row>
    <row r="36" spans="1:4" x14ac:dyDescent="0.25">
      <c r="A36" s="57">
        <v>674401</v>
      </c>
      <c r="B36" s="8" t="s">
        <v>28</v>
      </c>
      <c r="C36" s="69">
        <v>1180</v>
      </c>
      <c r="D36" s="63">
        <v>1277.07</v>
      </c>
    </row>
    <row r="37" spans="1:4" x14ac:dyDescent="0.25">
      <c r="A37" s="85"/>
      <c r="B37" s="8" t="s">
        <v>13</v>
      </c>
      <c r="C37" s="76"/>
      <c r="D37" s="59">
        <f>5564.72+1394+23440.11+74906.5+67289.69+942+1026+6812.46+27986.34+8000+5124+14440.88+344.6+217+14027.64+761+1849.57+5467.4+3361+4943+5770.88</f>
        <v>273668.79000000004</v>
      </c>
    </row>
    <row r="38" spans="1:4" x14ac:dyDescent="0.25">
      <c r="A38" s="85"/>
      <c r="B38" s="8" t="s">
        <v>14</v>
      </c>
      <c r="C38" s="76"/>
      <c r="D38" s="59"/>
    </row>
    <row r="39" spans="1:4" x14ac:dyDescent="0.25">
      <c r="A39" s="57"/>
      <c r="B39" s="8" t="s">
        <v>29</v>
      </c>
      <c r="C39" s="69"/>
      <c r="D39" s="63">
        <f>948.59+72.45+2065.5+5557.5+59.98+87.07+66+855.28+584+1045</f>
        <v>11341.37</v>
      </c>
    </row>
    <row r="40" spans="1:4" x14ac:dyDescent="0.25">
      <c r="A40" s="57"/>
      <c r="B40" s="8"/>
      <c r="C40" s="69"/>
      <c r="D40" s="63"/>
    </row>
    <row r="41" spans="1:4" ht="13.8" thickBot="1" x14ac:dyDescent="0.3">
      <c r="A41" s="70"/>
      <c r="B41" s="82" t="s">
        <v>111</v>
      </c>
      <c r="C41" s="86">
        <f>SUM(C24:C39)</f>
        <v>54400</v>
      </c>
      <c r="D41" s="77">
        <f>SUM(D24:D39)</f>
        <v>340757.02</v>
      </c>
    </row>
    <row r="42" spans="1:4" x14ac:dyDescent="0.25">
      <c r="A42" s="7"/>
      <c r="B42" s="8"/>
      <c r="C42" s="15"/>
      <c r="D42" s="16"/>
    </row>
    <row r="43" spans="1:4" x14ac:dyDescent="0.25">
      <c r="A43" s="13"/>
      <c r="B43" s="14"/>
      <c r="C43" s="17"/>
      <c r="D43" s="14"/>
    </row>
    <row r="45" spans="1:4" x14ac:dyDescent="0.25">
      <c r="B45" t="s">
        <v>30</v>
      </c>
      <c r="C45" s="15"/>
    </row>
    <row r="47" spans="1:4" x14ac:dyDescent="0.25">
      <c r="B47" t="s">
        <v>31</v>
      </c>
      <c r="C47" s="15">
        <f>D19</f>
        <v>327078.31</v>
      </c>
    </row>
    <row r="48" spans="1:4" x14ac:dyDescent="0.25">
      <c r="B48" t="s">
        <v>32</v>
      </c>
      <c r="C48">
        <v>-34236</v>
      </c>
    </row>
    <row r="49" spans="2:3" x14ac:dyDescent="0.25">
      <c r="B49" t="s">
        <v>33</v>
      </c>
      <c r="C49">
        <v>-340757.02</v>
      </c>
    </row>
    <row r="50" spans="2:3" x14ac:dyDescent="0.25">
      <c r="B50" t="s">
        <v>34</v>
      </c>
      <c r="C50">
        <v>49437.29</v>
      </c>
    </row>
    <row r="51" spans="2:3" x14ac:dyDescent="0.25">
      <c r="C51">
        <f>SUM(C47:C50)</f>
        <v>1522.5799999999799</v>
      </c>
    </row>
  </sheetData>
  <mergeCells count="24">
    <mergeCell ref="D37:D38"/>
    <mergeCell ref="C15:C16"/>
    <mergeCell ref="A15:A16"/>
    <mergeCell ref="A37:A38"/>
    <mergeCell ref="C37:C38"/>
    <mergeCell ref="C25:C26"/>
    <mergeCell ref="D25:D26"/>
    <mergeCell ref="A25:A26"/>
    <mergeCell ref="C8:C9"/>
    <mergeCell ref="D8:D9"/>
    <mergeCell ref="C10:C11"/>
    <mergeCell ref="D10:D11"/>
    <mergeCell ref="A22:A23"/>
    <mergeCell ref="B22:B23"/>
    <mergeCell ref="C22:C23"/>
    <mergeCell ref="D22:D23"/>
    <mergeCell ref="A21:D21"/>
    <mergeCell ref="D15:D16"/>
    <mergeCell ref="A1:D2"/>
    <mergeCell ref="A5:A6"/>
    <mergeCell ref="B5:B6"/>
    <mergeCell ref="C5:C6"/>
    <mergeCell ref="D5:D6"/>
    <mergeCell ref="A4:D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"/>
  <sheetViews>
    <sheetView topLeftCell="A31" zoomScaleNormal="100" workbookViewId="0">
      <selection activeCell="E42" sqref="E42"/>
    </sheetView>
  </sheetViews>
  <sheetFormatPr baseColWidth="10" defaultColWidth="8.88671875" defaultRowHeight="13.2" x14ac:dyDescent="0.25"/>
  <cols>
    <col min="1" max="1" width="11.5546875"/>
    <col min="2" max="2" width="17.109375" customWidth="1"/>
    <col min="3" max="3" width="17.44140625" customWidth="1"/>
    <col min="4" max="4" width="17" customWidth="1"/>
    <col min="5" max="1025" width="11.5546875"/>
  </cols>
  <sheetData>
    <row r="3" spans="1:4" x14ac:dyDescent="0.25">
      <c r="A3" s="2" t="s">
        <v>35</v>
      </c>
      <c r="B3" s="2"/>
      <c r="C3" s="2"/>
      <c r="D3" s="2"/>
    </row>
    <row r="5" spans="1:4" x14ac:dyDescent="0.25">
      <c r="A5" s="1" t="s">
        <v>36</v>
      </c>
      <c r="B5" s="1"/>
      <c r="C5" s="1"/>
      <c r="D5" s="1"/>
    </row>
    <row r="7" spans="1:4" x14ac:dyDescent="0.25">
      <c r="A7" s="18" t="s">
        <v>37</v>
      </c>
      <c r="B7" s="18"/>
      <c r="C7" s="18"/>
    </row>
    <row r="9" spans="1:4" x14ac:dyDescent="0.25">
      <c r="C9" s="15"/>
      <c r="D9" s="15"/>
    </row>
    <row r="10" spans="1:4" x14ac:dyDescent="0.25">
      <c r="C10" s="15"/>
      <c r="D10" s="15"/>
    </row>
    <row r="11" spans="1:4" x14ac:dyDescent="0.25">
      <c r="A11">
        <v>604020</v>
      </c>
      <c r="B11" t="s">
        <v>38</v>
      </c>
      <c r="C11" s="15">
        <v>72406.5</v>
      </c>
      <c r="D11" s="15"/>
    </row>
    <row r="12" spans="1:4" x14ac:dyDescent="0.25">
      <c r="C12" s="15"/>
      <c r="D12" s="15"/>
    </row>
    <row r="13" spans="1:4" x14ac:dyDescent="0.25">
      <c r="A13">
        <v>604022</v>
      </c>
      <c r="B13" t="s">
        <v>39</v>
      </c>
      <c r="C13" s="15">
        <v>51460.74</v>
      </c>
      <c r="D13" s="15"/>
    </row>
    <row r="14" spans="1:4" x14ac:dyDescent="0.25">
      <c r="C14" s="15"/>
      <c r="D14" s="15"/>
    </row>
    <row r="15" spans="1:4" x14ac:dyDescent="0.25">
      <c r="A15">
        <v>604059</v>
      </c>
      <c r="B15" t="s">
        <v>40</v>
      </c>
      <c r="C15" s="15">
        <v>1866</v>
      </c>
      <c r="D15" s="15"/>
    </row>
    <row r="16" spans="1:4" x14ac:dyDescent="0.25">
      <c r="C16" s="15"/>
      <c r="D16" s="15"/>
    </row>
    <row r="17" spans="1:5" x14ac:dyDescent="0.25">
      <c r="A17">
        <v>604061</v>
      </c>
      <c r="B17" t="s">
        <v>41</v>
      </c>
      <c r="C17" s="15">
        <v>217</v>
      </c>
      <c r="D17" s="15"/>
    </row>
    <row r="18" spans="1:5" x14ac:dyDescent="0.25">
      <c r="C18" s="15"/>
      <c r="D18" s="15"/>
    </row>
    <row r="19" spans="1:5" x14ac:dyDescent="0.25">
      <c r="A19">
        <v>604084</v>
      </c>
      <c r="B19" t="s">
        <v>42</v>
      </c>
      <c r="C19" s="15">
        <v>436.8</v>
      </c>
      <c r="D19" s="15"/>
    </row>
    <row r="20" spans="1:5" x14ac:dyDescent="0.25">
      <c r="C20" s="15"/>
      <c r="D20" s="15"/>
    </row>
    <row r="21" spans="1:5" x14ac:dyDescent="0.25">
      <c r="A21">
        <v>604150</v>
      </c>
      <c r="B21" t="s">
        <v>43</v>
      </c>
      <c r="C21" s="15">
        <v>2000</v>
      </c>
      <c r="D21" s="15"/>
    </row>
    <row r="22" spans="1:5" x14ac:dyDescent="0.25">
      <c r="C22" s="15"/>
      <c r="D22" s="15"/>
    </row>
    <row r="23" spans="1:5" x14ac:dyDescent="0.25">
      <c r="A23">
        <v>656500</v>
      </c>
      <c r="B23" t="s">
        <v>44</v>
      </c>
      <c r="C23" s="15">
        <v>1071.5999999999999</v>
      </c>
      <c r="D23" s="15"/>
    </row>
    <row r="24" spans="1:5" x14ac:dyDescent="0.25">
      <c r="C24" s="15"/>
      <c r="D24" s="15"/>
    </row>
    <row r="25" spans="1:5" x14ac:dyDescent="0.25">
      <c r="A25">
        <v>671500</v>
      </c>
      <c r="B25" t="s">
        <v>45</v>
      </c>
      <c r="C25" s="15">
        <v>3000</v>
      </c>
      <c r="D25" s="15"/>
    </row>
    <row r="26" spans="1:5" x14ac:dyDescent="0.25">
      <c r="C26" s="15"/>
      <c r="D26" s="15"/>
    </row>
    <row r="27" spans="1:5" x14ac:dyDescent="0.25">
      <c r="A27" s="18">
        <v>486000</v>
      </c>
      <c r="B27" s="18"/>
      <c r="C27" s="19"/>
      <c r="D27" s="19">
        <v>132458.64000000001</v>
      </c>
      <c r="E27" t="s">
        <v>46</v>
      </c>
    </row>
    <row r="28" spans="1:5" x14ac:dyDescent="0.25">
      <c r="C28" s="15"/>
      <c r="D28" s="15"/>
    </row>
    <row r="29" spans="1:5" x14ac:dyDescent="0.25">
      <c r="C29" s="15">
        <f>SUM(C11:C25)</f>
        <v>132458.64000000001</v>
      </c>
      <c r="D29" s="15">
        <f>SUM(D11:D27)</f>
        <v>132458.64000000001</v>
      </c>
    </row>
    <row r="30" spans="1:5" x14ac:dyDescent="0.25">
      <c r="C30" s="15"/>
      <c r="D30" s="15"/>
    </row>
    <row r="31" spans="1:5" x14ac:dyDescent="0.25">
      <c r="C31" s="15"/>
      <c r="D31" s="15"/>
    </row>
    <row r="32" spans="1:5" x14ac:dyDescent="0.25">
      <c r="A32">
        <v>708100</v>
      </c>
      <c r="B32" t="s">
        <v>47</v>
      </c>
      <c r="C32" s="15"/>
      <c r="D32" s="15">
        <v>624</v>
      </c>
    </row>
    <row r="34" spans="1:5" x14ac:dyDescent="0.25">
      <c r="A34">
        <v>704005</v>
      </c>
      <c r="B34" t="s">
        <v>48</v>
      </c>
      <c r="C34" s="15"/>
      <c r="D34" s="15">
        <v>400</v>
      </c>
    </row>
    <row r="35" spans="1:5" x14ac:dyDescent="0.25">
      <c r="C35" s="15"/>
      <c r="D35" s="15"/>
    </row>
    <row r="36" spans="1:5" x14ac:dyDescent="0.25">
      <c r="A36">
        <v>704011</v>
      </c>
      <c r="B36" t="s">
        <v>39</v>
      </c>
      <c r="C36" s="15"/>
      <c r="D36" s="15">
        <v>53408</v>
      </c>
    </row>
    <row r="37" spans="1:5" x14ac:dyDescent="0.25">
      <c r="C37" s="15"/>
      <c r="D37" s="15"/>
    </row>
    <row r="38" spans="1:5" x14ac:dyDescent="0.25">
      <c r="A38">
        <v>704020</v>
      </c>
      <c r="B38" t="s">
        <v>38</v>
      </c>
      <c r="C38" s="15"/>
      <c r="D38" s="15">
        <v>75110</v>
      </c>
    </row>
    <row r="39" spans="1:5" x14ac:dyDescent="0.25">
      <c r="C39" s="15"/>
      <c r="D39" s="15"/>
    </row>
    <row r="40" spans="1:5" x14ac:dyDescent="0.25">
      <c r="A40" s="18">
        <v>419200</v>
      </c>
      <c r="B40" s="18"/>
      <c r="C40" s="19">
        <v>129542</v>
      </c>
      <c r="D40" s="19"/>
      <c r="E40" t="s">
        <v>49</v>
      </c>
    </row>
    <row r="41" spans="1:5" x14ac:dyDescent="0.25">
      <c r="C41" s="15"/>
      <c r="D41" s="15"/>
    </row>
    <row r="42" spans="1:5" x14ac:dyDescent="0.25">
      <c r="C42" s="15">
        <f>SUM(C32:C40)</f>
        <v>129542</v>
      </c>
      <c r="D42" s="15">
        <f>SUM(D34:D40)</f>
        <v>128918</v>
      </c>
    </row>
  </sheetData>
  <mergeCells count="2">
    <mergeCell ref="A3:D3"/>
    <mergeCell ref="A5:D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35"/>
  <sheetViews>
    <sheetView topLeftCell="A11" zoomScaleNormal="100" workbookViewId="0">
      <selection activeCell="I35" sqref="I35"/>
    </sheetView>
  </sheetViews>
  <sheetFormatPr baseColWidth="10" defaultColWidth="8.88671875" defaultRowHeight="13.2" x14ac:dyDescent="0.25"/>
  <cols>
    <col min="1" max="1025" width="11.5546875"/>
  </cols>
  <sheetData>
    <row r="3" spans="1:5" x14ac:dyDescent="0.25">
      <c r="A3" t="s">
        <v>35</v>
      </c>
    </row>
    <row r="5" spans="1:5" x14ac:dyDescent="0.25">
      <c r="C5" t="s">
        <v>36</v>
      </c>
    </row>
    <row r="7" spans="1:5" x14ac:dyDescent="0.25">
      <c r="A7" s="18" t="s">
        <v>50</v>
      </c>
      <c r="B7" s="18"/>
      <c r="C7" s="18"/>
    </row>
    <row r="9" spans="1:5" x14ac:dyDescent="0.25">
      <c r="A9">
        <v>604017</v>
      </c>
      <c r="B9" t="s">
        <v>51</v>
      </c>
      <c r="D9" s="20"/>
      <c r="E9">
        <v>5564.72</v>
      </c>
    </row>
    <row r="10" spans="1:5" x14ac:dyDescent="0.25">
      <c r="D10" s="20"/>
    </row>
    <row r="11" spans="1:5" x14ac:dyDescent="0.25">
      <c r="A11">
        <v>604036</v>
      </c>
      <c r="B11" t="s">
        <v>52</v>
      </c>
      <c r="D11" s="20"/>
      <c r="E11">
        <v>8000</v>
      </c>
    </row>
    <row r="12" spans="1:5" x14ac:dyDescent="0.25">
      <c r="D12" s="20"/>
    </row>
    <row r="13" spans="1:5" x14ac:dyDescent="0.25">
      <c r="A13">
        <v>604019</v>
      </c>
      <c r="B13" t="s">
        <v>53</v>
      </c>
      <c r="D13" s="20"/>
      <c r="E13">
        <v>23440.11</v>
      </c>
    </row>
    <row r="14" spans="1:5" x14ac:dyDescent="0.25">
      <c r="D14" s="20"/>
    </row>
    <row r="15" spans="1:5" x14ac:dyDescent="0.25">
      <c r="A15">
        <v>604033</v>
      </c>
      <c r="B15" t="s">
        <v>54</v>
      </c>
      <c r="D15" s="20"/>
      <c r="E15">
        <v>6812.46</v>
      </c>
    </row>
    <row r="16" spans="1:5" x14ac:dyDescent="0.25">
      <c r="D16" s="20"/>
    </row>
    <row r="17" spans="1:6" x14ac:dyDescent="0.25">
      <c r="A17">
        <v>604046</v>
      </c>
      <c r="B17" t="s">
        <v>55</v>
      </c>
      <c r="D17" s="20"/>
      <c r="E17">
        <v>5124</v>
      </c>
    </row>
    <row r="18" spans="1:6" x14ac:dyDescent="0.25">
      <c r="D18" s="20"/>
    </row>
    <row r="19" spans="1:6" x14ac:dyDescent="0.25">
      <c r="A19">
        <v>656500</v>
      </c>
      <c r="B19" t="s">
        <v>44</v>
      </c>
      <c r="D19" s="20"/>
      <c r="E19">
        <v>496</v>
      </c>
    </row>
    <row r="20" spans="1:6" x14ac:dyDescent="0.25">
      <c r="A20" s="18">
        <v>486000</v>
      </c>
      <c r="B20" s="18"/>
      <c r="C20" s="18"/>
      <c r="D20" s="21">
        <v>49437.29</v>
      </c>
      <c r="E20" s="18">
        <f>D9+D11+D13+D19+D15+D17</f>
        <v>0</v>
      </c>
      <c r="F20" t="s">
        <v>56</v>
      </c>
    </row>
    <row r="21" spans="1:6" x14ac:dyDescent="0.25">
      <c r="D21" s="20"/>
      <c r="E21">
        <f>SUM(E9:E19)</f>
        <v>49437.29</v>
      </c>
    </row>
    <row r="22" spans="1:6" x14ac:dyDescent="0.25">
      <c r="D22" s="20"/>
    </row>
    <row r="23" spans="1:6" x14ac:dyDescent="0.25">
      <c r="A23" t="s">
        <v>57</v>
      </c>
    </row>
    <row r="25" spans="1:6" x14ac:dyDescent="0.25">
      <c r="A25">
        <v>604019</v>
      </c>
      <c r="B25" t="s">
        <v>53</v>
      </c>
      <c r="D25">
        <v>11728.87</v>
      </c>
      <c r="F25" t="s">
        <v>58</v>
      </c>
    </row>
    <row r="26" spans="1:6" x14ac:dyDescent="0.25">
      <c r="F26">
        <v>2023</v>
      </c>
    </row>
    <row r="30" spans="1:6" x14ac:dyDescent="0.25">
      <c r="A30">
        <v>756100</v>
      </c>
      <c r="B30" t="s">
        <v>59</v>
      </c>
      <c r="D30">
        <v>1296</v>
      </c>
    </row>
    <row r="32" spans="1:6" x14ac:dyDescent="0.25">
      <c r="A32">
        <v>704013</v>
      </c>
      <c r="B32" t="s">
        <v>53</v>
      </c>
      <c r="D32">
        <v>31340</v>
      </c>
    </row>
    <row r="34" spans="1:6" x14ac:dyDescent="0.25">
      <c r="A34">
        <v>708110</v>
      </c>
      <c r="B34" t="s">
        <v>60</v>
      </c>
      <c r="D34">
        <v>1600</v>
      </c>
    </row>
    <row r="35" spans="1:6" x14ac:dyDescent="0.25">
      <c r="A35" s="18">
        <v>419200</v>
      </c>
      <c r="B35" s="18"/>
      <c r="C35" s="18"/>
      <c r="D35" s="18">
        <f>SUM(D30:D34)</f>
        <v>34236</v>
      </c>
      <c r="F35" t="s">
        <v>61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6"/>
  <sheetViews>
    <sheetView topLeftCell="A2" zoomScaleNormal="100" workbookViewId="0">
      <selection activeCell="D34" sqref="D34"/>
    </sheetView>
  </sheetViews>
  <sheetFormatPr baseColWidth="10" defaultColWidth="8.88671875" defaultRowHeight="13.2" x14ac:dyDescent="0.25"/>
  <cols>
    <col min="1" max="1" width="11.5546875"/>
    <col min="2" max="2" width="21.21875" customWidth="1"/>
    <col min="3" max="3" width="17.21875" customWidth="1"/>
    <col min="4" max="4" width="16.88671875" customWidth="1"/>
    <col min="5" max="1025" width="11.5546875"/>
  </cols>
  <sheetData>
    <row r="2" spans="1:4" x14ac:dyDescent="0.25">
      <c r="A2" s="2" t="s">
        <v>35</v>
      </c>
      <c r="B2" s="2"/>
      <c r="C2" s="2"/>
      <c r="D2" s="2"/>
    </row>
    <row r="4" spans="1:4" x14ac:dyDescent="0.25">
      <c r="A4" s="1" t="s">
        <v>36</v>
      </c>
      <c r="B4" s="1"/>
      <c r="C4" s="1"/>
      <c r="D4" s="1"/>
    </row>
    <row r="6" spans="1:4" x14ac:dyDescent="0.25">
      <c r="A6">
        <v>101000</v>
      </c>
      <c r="B6" t="s">
        <v>62</v>
      </c>
      <c r="C6" s="15">
        <v>35867.97</v>
      </c>
      <c r="D6" s="15"/>
    </row>
    <row r="7" spans="1:4" x14ac:dyDescent="0.25">
      <c r="A7">
        <v>419200</v>
      </c>
      <c r="B7" t="s">
        <v>63</v>
      </c>
      <c r="C7" s="15">
        <v>34236</v>
      </c>
      <c r="D7" s="15"/>
    </row>
    <row r="8" spans="1:4" x14ac:dyDescent="0.25">
      <c r="A8">
        <v>486000</v>
      </c>
      <c r="B8" t="s">
        <v>64</v>
      </c>
      <c r="C8" s="15"/>
      <c r="D8" s="15">
        <v>61166.16</v>
      </c>
    </row>
    <row r="9" spans="1:4" x14ac:dyDescent="0.25">
      <c r="A9">
        <v>512000</v>
      </c>
      <c r="B9" t="s">
        <v>65</v>
      </c>
      <c r="C9" s="15"/>
      <c r="D9" s="15">
        <v>131.19999999999999</v>
      </c>
    </row>
    <row r="10" spans="1:4" x14ac:dyDescent="0.25">
      <c r="A10">
        <v>512100</v>
      </c>
      <c r="B10" t="s">
        <v>66</v>
      </c>
      <c r="C10" s="15"/>
      <c r="D10" s="15">
        <v>3661.19</v>
      </c>
    </row>
    <row r="11" spans="1:4" x14ac:dyDescent="0.25">
      <c r="A11">
        <v>512200</v>
      </c>
      <c r="B11" t="s">
        <v>67</v>
      </c>
      <c r="C11" s="15"/>
      <c r="D11" s="15">
        <v>5668</v>
      </c>
    </row>
    <row r="12" spans="1:4" x14ac:dyDescent="0.25">
      <c r="A12">
        <v>512300</v>
      </c>
      <c r="B12" t="s">
        <v>68</v>
      </c>
      <c r="C12" s="15"/>
      <c r="D12" s="15">
        <v>1000</v>
      </c>
    </row>
    <row r="13" spans="1:4" x14ac:dyDescent="0.25">
      <c r="A13">
        <v>120000</v>
      </c>
      <c r="B13" t="s">
        <v>69</v>
      </c>
      <c r="C13" s="15">
        <v>1522.58</v>
      </c>
      <c r="D13" s="15"/>
    </row>
    <row r="14" spans="1:4" x14ac:dyDescent="0.25">
      <c r="C14" s="15"/>
      <c r="D14" s="15"/>
    </row>
    <row r="15" spans="1:4" x14ac:dyDescent="0.25">
      <c r="C15" s="15">
        <f>SUM(C6:C14)</f>
        <v>71626.55</v>
      </c>
      <c r="D15" s="15">
        <f>SUM(D6:D14)</f>
        <v>71626.55</v>
      </c>
    </row>
    <row r="32" spans="1:1" x14ac:dyDescent="0.25">
      <c r="A32" t="s">
        <v>70</v>
      </c>
    </row>
    <row r="34" spans="1:4" x14ac:dyDescent="0.25">
      <c r="A34">
        <v>101000</v>
      </c>
      <c r="B34" s="15"/>
      <c r="C34" s="15">
        <v>32500.49</v>
      </c>
    </row>
    <row r="35" spans="1:4" x14ac:dyDescent="0.25">
      <c r="A35">
        <v>120000</v>
      </c>
      <c r="B35" s="15"/>
      <c r="C35" s="15">
        <v>3367.48</v>
      </c>
    </row>
    <row r="36" spans="1:4" x14ac:dyDescent="0.25">
      <c r="A36">
        <v>129</v>
      </c>
      <c r="B36" s="15"/>
      <c r="C36" s="15"/>
    </row>
    <row r="37" spans="1:4" x14ac:dyDescent="0.25">
      <c r="A37">
        <v>419200</v>
      </c>
      <c r="B37" s="15"/>
      <c r="C37" s="15">
        <v>34236</v>
      </c>
    </row>
    <row r="38" spans="1:4" x14ac:dyDescent="0.25">
      <c r="A38">
        <v>486</v>
      </c>
      <c r="B38" s="15">
        <v>61166.16</v>
      </c>
      <c r="C38" s="15"/>
      <c r="D38" t="s">
        <v>71</v>
      </c>
    </row>
    <row r="39" spans="1:4" x14ac:dyDescent="0.25">
      <c r="A39">
        <v>512000</v>
      </c>
      <c r="B39" s="15">
        <v>131.19999999999999</v>
      </c>
      <c r="C39" s="15"/>
      <c r="D39" s="15"/>
    </row>
    <row r="40" spans="1:4" x14ac:dyDescent="0.25">
      <c r="A40">
        <v>512100</v>
      </c>
      <c r="B40" s="15">
        <v>3661.19</v>
      </c>
      <c r="C40" s="15"/>
    </row>
    <row r="41" spans="1:4" x14ac:dyDescent="0.25">
      <c r="A41">
        <v>512200</v>
      </c>
      <c r="B41" s="15">
        <v>5668</v>
      </c>
      <c r="C41" s="15"/>
    </row>
    <row r="42" spans="1:4" x14ac:dyDescent="0.25">
      <c r="A42">
        <v>512300</v>
      </c>
      <c r="B42" s="15">
        <v>1000</v>
      </c>
      <c r="C42" s="15"/>
    </row>
    <row r="43" spans="1:4" x14ac:dyDescent="0.25">
      <c r="B43" s="15"/>
      <c r="C43" s="15"/>
    </row>
    <row r="44" spans="1:4" x14ac:dyDescent="0.25">
      <c r="B44" s="15">
        <f>SUM(B34:B43)</f>
        <v>71626.55</v>
      </c>
      <c r="C44" s="15">
        <f>SUM(C34:C42)</f>
        <v>70103.97</v>
      </c>
    </row>
    <row r="46" spans="1:4" x14ac:dyDescent="0.25">
      <c r="C46" s="15">
        <f>B44-C44</f>
        <v>1522.5800000000017</v>
      </c>
    </row>
  </sheetData>
  <mergeCells count="2">
    <mergeCell ref="A2:D2"/>
    <mergeCell ref="A4:D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2"/>
  <sheetViews>
    <sheetView topLeftCell="A25" zoomScaleNormal="100" workbookViewId="0">
      <selection activeCell="E28" sqref="E28"/>
    </sheetView>
  </sheetViews>
  <sheetFormatPr baseColWidth="10" defaultColWidth="8.88671875" defaultRowHeight="13.2" x14ac:dyDescent="0.25"/>
  <cols>
    <col min="1" max="1025" width="11.5546875"/>
  </cols>
  <sheetData>
    <row r="1" spans="1:5" x14ac:dyDescent="0.25">
      <c r="A1" t="s">
        <v>72</v>
      </c>
    </row>
    <row r="2" spans="1:5" x14ac:dyDescent="0.25">
      <c r="B2" t="s">
        <v>73</v>
      </c>
    </row>
    <row r="3" spans="1:5" x14ac:dyDescent="0.25">
      <c r="A3" t="s">
        <v>74</v>
      </c>
      <c r="B3">
        <v>1394</v>
      </c>
      <c r="D3" t="s">
        <v>75</v>
      </c>
    </row>
    <row r="4" spans="1:5" x14ac:dyDescent="0.25">
      <c r="B4">
        <v>2500</v>
      </c>
    </row>
    <row r="5" spans="1:5" x14ac:dyDescent="0.25">
      <c r="B5">
        <v>15829</v>
      </c>
      <c r="C5">
        <v>4943</v>
      </c>
      <c r="E5">
        <v>14415</v>
      </c>
    </row>
    <row r="6" spans="1:5" x14ac:dyDescent="0.25">
      <c r="B6">
        <v>942</v>
      </c>
      <c r="C6">
        <v>5771</v>
      </c>
      <c r="E6">
        <v>5558</v>
      </c>
    </row>
    <row r="7" spans="1:5" x14ac:dyDescent="0.25">
      <c r="B7">
        <v>1026</v>
      </c>
      <c r="E7">
        <v>118</v>
      </c>
    </row>
    <row r="8" spans="1:5" x14ac:dyDescent="0.25">
      <c r="B8">
        <v>27986</v>
      </c>
      <c r="E8">
        <v>778</v>
      </c>
    </row>
    <row r="9" spans="1:5" x14ac:dyDescent="0.25">
      <c r="B9">
        <v>12575</v>
      </c>
      <c r="E9">
        <v>60</v>
      </c>
    </row>
    <row r="10" spans="1:5" x14ac:dyDescent="0.25">
      <c r="B10">
        <v>345</v>
      </c>
      <c r="E10">
        <v>1820</v>
      </c>
    </row>
    <row r="11" spans="1:5" x14ac:dyDescent="0.25">
      <c r="B11">
        <v>14018</v>
      </c>
      <c r="E11">
        <v>87</v>
      </c>
    </row>
    <row r="12" spans="1:5" x14ac:dyDescent="0.25">
      <c r="B12">
        <v>512</v>
      </c>
      <c r="E12">
        <v>17</v>
      </c>
    </row>
    <row r="13" spans="1:5" x14ac:dyDescent="0.25">
      <c r="B13">
        <v>761</v>
      </c>
      <c r="E13">
        <v>9</v>
      </c>
    </row>
    <row r="14" spans="1:5" x14ac:dyDescent="0.25">
      <c r="B14">
        <v>1850</v>
      </c>
      <c r="E14">
        <v>1045</v>
      </c>
    </row>
    <row r="15" spans="1:5" x14ac:dyDescent="0.25">
      <c r="B15">
        <v>72</v>
      </c>
      <c r="E15">
        <v>584</v>
      </c>
    </row>
    <row r="16" spans="1:5" x14ac:dyDescent="0.25">
      <c r="B16">
        <v>3467</v>
      </c>
      <c r="E16">
        <v>2000</v>
      </c>
    </row>
    <row r="17" spans="1:7" x14ac:dyDescent="0.25">
      <c r="B17">
        <v>3996</v>
      </c>
      <c r="E17">
        <v>2293</v>
      </c>
    </row>
    <row r="18" spans="1:7" x14ac:dyDescent="0.25">
      <c r="B18">
        <v>1936</v>
      </c>
      <c r="E18">
        <v>361</v>
      </c>
    </row>
    <row r="19" spans="1:7" x14ac:dyDescent="0.25">
      <c r="B19">
        <v>1080</v>
      </c>
      <c r="E19">
        <v>11140</v>
      </c>
    </row>
    <row r="20" spans="1:7" x14ac:dyDescent="0.25">
      <c r="B20">
        <v>1031</v>
      </c>
      <c r="E20">
        <v>149</v>
      </c>
    </row>
    <row r="21" spans="1:7" x14ac:dyDescent="0.25">
      <c r="B21">
        <v>708</v>
      </c>
      <c r="E21">
        <v>1277</v>
      </c>
    </row>
    <row r="22" spans="1:7" x14ac:dyDescent="0.25">
      <c r="B22">
        <v>66</v>
      </c>
    </row>
    <row r="23" spans="1:7" x14ac:dyDescent="0.25">
      <c r="B23">
        <v>8072</v>
      </c>
      <c r="E23">
        <v>2066</v>
      </c>
    </row>
    <row r="24" spans="1:7" x14ac:dyDescent="0.25">
      <c r="B24">
        <v>2212</v>
      </c>
      <c r="E24">
        <f>SUM(E5:E23)</f>
        <v>43777</v>
      </c>
    </row>
    <row r="25" spans="1:7" x14ac:dyDescent="0.25">
      <c r="B25">
        <v>1519</v>
      </c>
      <c r="C25">
        <v>132469</v>
      </c>
    </row>
    <row r="26" spans="1:7" x14ac:dyDescent="0.25">
      <c r="B26">
        <v>20</v>
      </c>
      <c r="C26">
        <v>-496</v>
      </c>
    </row>
    <row r="27" spans="1:7" x14ac:dyDescent="0.25">
      <c r="B27">
        <v>84</v>
      </c>
    </row>
    <row r="28" spans="1:7" x14ac:dyDescent="0.25">
      <c r="B28">
        <v>855</v>
      </c>
      <c r="C28">
        <f>SUM(B3:B28)+SUM(C5:C26)</f>
        <v>247543</v>
      </c>
      <c r="E28">
        <f>C28+E24</f>
        <v>291320</v>
      </c>
    </row>
    <row r="30" spans="1:7" x14ac:dyDescent="0.25">
      <c r="B30" t="s">
        <v>76</v>
      </c>
    </row>
    <row r="31" spans="1:7" x14ac:dyDescent="0.25">
      <c r="A31" t="s">
        <v>74</v>
      </c>
      <c r="D31" t="s">
        <v>75</v>
      </c>
      <c r="G31" t="s">
        <v>77</v>
      </c>
    </row>
    <row r="32" spans="1:7" x14ac:dyDescent="0.25">
      <c r="B32">
        <v>2580</v>
      </c>
      <c r="E32">
        <v>2002</v>
      </c>
    </row>
    <row r="33" spans="2:5" x14ac:dyDescent="0.25">
      <c r="B33">
        <v>16108</v>
      </c>
      <c r="E33">
        <v>1595</v>
      </c>
    </row>
    <row r="34" spans="2:5" x14ac:dyDescent="0.25">
      <c r="B34">
        <v>999</v>
      </c>
      <c r="E34">
        <v>468</v>
      </c>
    </row>
    <row r="35" spans="2:5" x14ac:dyDescent="0.25">
      <c r="B35">
        <v>3121</v>
      </c>
      <c r="E35">
        <v>15523</v>
      </c>
    </row>
    <row r="36" spans="2:5" x14ac:dyDescent="0.25">
      <c r="B36">
        <v>28131</v>
      </c>
      <c r="E36">
        <v>1743</v>
      </c>
    </row>
    <row r="37" spans="2:5" x14ac:dyDescent="0.25">
      <c r="B37">
        <v>15051</v>
      </c>
      <c r="E37">
        <v>11740</v>
      </c>
    </row>
    <row r="38" spans="2:5" x14ac:dyDescent="0.25">
      <c r="B38">
        <v>1925</v>
      </c>
    </row>
    <row r="39" spans="2:5" x14ac:dyDescent="0.25">
      <c r="B39">
        <v>766</v>
      </c>
      <c r="E39">
        <v>1246</v>
      </c>
    </row>
    <row r="40" spans="2:5" x14ac:dyDescent="0.25">
      <c r="B40">
        <v>14010</v>
      </c>
      <c r="E40">
        <v>592</v>
      </c>
    </row>
    <row r="41" spans="2:5" x14ac:dyDescent="0.25">
      <c r="B41">
        <v>5457</v>
      </c>
      <c r="E41">
        <v>350</v>
      </c>
    </row>
    <row r="42" spans="2:5" x14ac:dyDescent="0.25">
      <c r="B42">
        <v>1394</v>
      </c>
      <c r="E42">
        <v>9310</v>
      </c>
    </row>
    <row r="43" spans="2:5" x14ac:dyDescent="0.25">
      <c r="B43">
        <v>2615</v>
      </c>
      <c r="E43">
        <f>SUM(E32:E42)</f>
        <v>44569</v>
      </c>
    </row>
    <row r="44" spans="2:5" x14ac:dyDescent="0.25">
      <c r="B44">
        <v>7789</v>
      </c>
    </row>
    <row r="45" spans="2:5" x14ac:dyDescent="0.25">
      <c r="B45">
        <v>529</v>
      </c>
    </row>
    <row r="46" spans="2:5" x14ac:dyDescent="0.25">
      <c r="B46">
        <v>7380</v>
      </c>
    </row>
    <row r="47" spans="2:5" x14ac:dyDescent="0.25">
      <c r="B47">
        <v>84</v>
      </c>
    </row>
    <row r="48" spans="2:5" x14ac:dyDescent="0.25">
      <c r="B48">
        <v>228</v>
      </c>
    </row>
    <row r="49" spans="2:11" x14ac:dyDescent="0.25">
      <c r="B49">
        <v>5088</v>
      </c>
    </row>
    <row r="50" spans="2:11" x14ac:dyDescent="0.25">
      <c r="B50">
        <v>5793</v>
      </c>
      <c r="C50">
        <f>B52</f>
        <v>119048</v>
      </c>
    </row>
    <row r="51" spans="2:11" x14ac:dyDescent="0.25">
      <c r="C51">
        <v>129542</v>
      </c>
    </row>
    <row r="52" spans="2:11" x14ac:dyDescent="0.25">
      <c r="B52">
        <f>SUM(B32:B51)</f>
        <v>119048</v>
      </c>
      <c r="C52">
        <v>-1296</v>
      </c>
    </row>
    <row r="53" spans="2:11" x14ac:dyDescent="0.25">
      <c r="C53">
        <f>SUM(C50:C52)</f>
        <v>247294</v>
      </c>
      <c r="E53">
        <f>C53+E43</f>
        <v>291863</v>
      </c>
    </row>
    <row r="54" spans="2:11" x14ac:dyDescent="0.25">
      <c r="K54" s="22"/>
    </row>
    <row r="55" spans="2:11" x14ac:dyDescent="0.25">
      <c r="K55" s="22"/>
    </row>
    <row r="57" spans="2:11" x14ac:dyDescent="0.25">
      <c r="K57" s="22"/>
    </row>
    <row r="58" spans="2:11" x14ac:dyDescent="0.25">
      <c r="K58" s="22"/>
    </row>
    <row r="59" spans="2:11" x14ac:dyDescent="0.25">
      <c r="K59" s="22"/>
    </row>
    <row r="60" spans="2:11" x14ac:dyDescent="0.25">
      <c r="K60" s="22"/>
    </row>
    <row r="61" spans="2:11" x14ac:dyDescent="0.25">
      <c r="K61" s="22"/>
    </row>
    <row r="62" spans="2:11" x14ac:dyDescent="0.25">
      <c r="K62" s="22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26"/>
  <sheetViews>
    <sheetView zoomScaleNormal="100" workbookViewId="0">
      <selection sqref="A1:XFD1048576"/>
    </sheetView>
  </sheetViews>
  <sheetFormatPr baseColWidth="10" defaultColWidth="8.88671875" defaultRowHeight="13.2" x14ac:dyDescent="0.25"/>
  <cols>
    <col min="1" max="1" width="11.5546875"/>
    <col min="2" max="2" width="23.21875" customWidth="1"/>
    <col min="3" max="1025" width="11.5546875"/>
  </cols>
  <sheetData>
    <row r="2" spans="2:5" ht="13.8" thickBot="1" x14ac:dyDescent="0.3"/>
    <row r="3" spans="2:5" x14ac:dyDescent="0.25">
      <c r="B3" s="29" t="s">
        <v>78</v>
      </c>
      <c r="C3" s="30"/>
      <c r="D3" s="30"/>
      <c r="E3" s="31"/>
    </row>
    <row r="4" spans="2:5" x14ac:dyDescent="0.25">
      <c r="B4" s="32"/>
      <c r="C4" s="25"/>
      <c r="D4" s="25"/>
      <c r="E4" s="33"/>
    </row>
    <row r="5" spans="2:5" x14ac:dyDescent="0.25">
      <c r="B5" s="34"/>
      <c r="C5" s="28" t="s">
        <v>79</v>
      </c>
      <c r="D5" s="28" t="s">
        <v>80</v>
      </c>
      <c r="E5" s="35" t="s">
        <v>81</v>
      </c>
    </row>
    <row r="6" spans="2:5" x14ac:dyDescent="0.25">
      <c r="B6" s="34" t="s">
        <v>82</v>
      </c>
      <c r="C6" s="25"/>
      <c r="D6" s="25"/>
      <c r="E6" s="33"/>
    </row>
    <row r="7" spans="2:5" x14ac:dyDescent="0.25">
      <c r="B7" s="32" t="s">
        <v>76</v>
      </c>
      <c r="C7" s="26">
        <v>189659</v>
      </c>
      <c r="D7" s="26">
        <v>247294</v>
      </c>
      <c r="E7" s="36">
        <f>D7-C7</f>
        <v>57635</v>
      </c>
    </row>
    <row r="8" spans="2:5" x14ac:dyDescent="0.25">
      <c r="B8" s="37" t="s">
        <v>83</v>
      </c>
      <c r="C8" s="26"/>
      <c r="D8" s="79">
        <v>2212</v>
      </c>
      <c r="E8" s="36"/>
    </row>
    <row r="9" spans="2:5" x14ac:dyDescent="0.25">
      <c r="B9" s="37" t="s">
        <v>110</v>
      </c>
      <c r="C9" s="26">
        <f>C7-C8</f>
        <v>189659</v>
      </c>
      <c r="D9" s="26">
        <f>D7-D8</f>
        <v>245082</v>
      </c>
      <c r="E9" s="36">
        <f>D9-C9</f>
        <v>55423</v>
      </c>
    </row>
    <row r="10" spans="2:5" x14ac:dyDescent="0.25">
      <c r="B10" s="32" t="s">
        <v>73</v>
      </c>
      <c r="C10" s="26">
        <v>189233</v>
      </c>
      <c r="D10" s="26">
        <v>245331</v>
      </c>
      <c r="E10" s="36">
        <f>D10-C10</f>
        <v>56098</v>
      </c>
    </row>
    <row r="11" spans="2:5" x14ac:dyDescent="0.25">
      <c r="B11" s="32"/>
      <c r="C11" s="26"/>
      <c r="D11" s="26"/>
      <c r="E11" s="36"/>
    </row>
    <row r="12" spans="2:5" x14ac:dyDescent="0.25">
      <c r="B12" s="32" t="s">
        <v>84</v>
      </c>
      <c r="C12" s="26">
        <f>C9-C10</f>
        <v>426</v>
      </c>
      <c r="D12" s="26">
        <f>D9-D10</f>
        <v>-249</v>
      </c>
      <c r="E12" s="36">
        <f>E9-E10</f>
        <v>-675</v>
      </c>
    </row>
    <row r="13" spans="2:5" x14ac:dyDescent="0.25">
      <c r="B13" s="32"/>
      <c r="C13" s="26"/>
      <c r="D13" s="26"/>
      <c r="E13" s="36"/>
    </row>
    <row r="14" spans="2:5" x14ac:dyDescent="0.25">
      <c r="B14" s="34" t="s">
        <v>75</v>
      </c>
      <c r="C14" s="26"/>
      <c r="D14" s="26"/>
      <c r="E14" s="36"/>
    </row>
    <row r="15" spans="2:5" x14ac:dyDescent="0.25">
      <c r="B15" s="32" t="s">
        <v>76</v>
      </c>
      <c r="C15" s="27">
        <v>23538</v>
      </c>
      <c r="D15" s="26">
        <v>44569</v>
      </c>
      <c r="E15" s="36">
        <f>D15-C15</f>
        <v>21031</v>
      </c>
    </row>
    <row r="16" spans="2:5" x14ac:dyDescent="0.25">
      <c r="B16" s="32" t="s">
        <v>73</v>
      </c>
      <c r="C16" s="26">
        <v>21019</v>
      </c>
      <c r="D16" s="26">
        <v>43777</v>
      </c>
      <c r="E16" s="36">
        <f>D16-C16</f>
        <v>22758</v>
      </c>
    </row>
    <row r="17" spans="2:5" x14ac:dyDescent="0.25">
      <c r="B17" s="37" t="s">
        <v>84</v>
      </c>
      <c r="C17" s="26">
        <f>C15-C16</f>
        <v>2519</v>
      </c>
      <c r="D17" s="26">
        <f>D15-D16</f>
        <v>792</v>
      </c>
      <c r="E17" s="36">
        <f>D17-C17</f>
        <v>-1727</v>
      </c>
    </row>
    <row r="18" spans="2:5" x14ac:dyDescent="0.25">
      <c r="B18" s="37"/>
      <c r="C18" s="26"/>
      <c r="D18" s="26"/>
      <c r="E18" s="36"/>
    </row>
    <row r="19" spans="2:5" x14ac:dyDescent="0.25">
      <c r="B19" s="32" t="s">
        <v>11</v>
      </c>
      <c r="C19" s="26">
        <v>422</v>
      </c>
      <c r="D19" s="26">
        <v>979</v>
      </c>
      <c r="E19" s="36">
        <f>D19-C19</f>
        <v>557</v>
      </c>
    </row>
    <row r="20" spans="2:5" x14ac:dyDescent="0.25">
      <c r="B20" s="32"/>
      <c r="C20" s="26"/>
      <c r="D20" s="26"/>
      <c r="E20" s="36"/>
    </row>
    <row r="21" spans="2:5" ht="13.8" thickBot="1" x14ac:dyDescent="0.3">
      <c r="B21" s="38" t="s">
        <v>85</v>
      </c>
      <c r="C21" s="39">
        <v>3367</v>
      </c>
      <c r="D21" s="40">
        <f>D12+D17+D19</f>
        <v>1522</v>
      </c>
      <c r="E21" s="41">
        <f>D21-C21</f>
        <v>-1845</v>
      </c>
    </row>
    <row r="22" spans="2:5" x14ac:dyDescent="0.25">
      <c r="B22" s="6"/>
      <c r="C22" s="8"/>
      <c r="E22" s="8"/>
    </row>
    <row r="23" spans="2:5" x14ac:dyDescent="0.25">
      <c r="B23" s="13"/>
      <c r="C23" s="14"/>
      <c r="D23" s="17"/>
      <c r="E23" s="14"/>
    </row>
    <row r="26" spans="2:5" x14ac:dyDescent="0.25">
      <c r="B26" s="5"/>
      <c r="C26" s="5"/>
      <c r="D26" s="5"/>
      <c r="E26" s="5"/>
    </row>
  </sheetData>
  <mergeCells count="2">
    <mergeCell ref="B3:E3"/>
    <mergeCell ref="B26:E2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17"/>
  <sheetViews>
    <sheetView zoomScaleNormal="100" workbookViewId="0">
      <selection sqref="A1:XFD1048576"/>
    </sheetView>
  </sheetViews>
  <sheetFormatPr baseColWidth="10" defaultColWidth="8.88671875" defaultRowHeight="13.2" x14ac:dyDescent="0.25"/>
  <cols>
    <col min="1" max="1" width="18.6640625" customWidth="1"/>
    <col min="2" max="3" width="11.5546875"/>
    <col min="4" max="4" width="17.5546875" customWidth="1"/>
    <col min="5" max="1025" width="11.5546875"/>
  </cols>
  <sheetData>
    <row r="3" spans="1:6" x14ac:dyDescent="0.25">
      <c r="A3" s="49" t="s">
        <v>86</v>
      </c>
      <c r="B3" s="49"/>
      <c r="C3" s="49"/>
      <c r="D3" s="49"/>
      <c r="E3" s="49"/>
      <c r="F3" s="49"/>
    </row>
    <row r="5" spans="1:6" ht="13.8" thickBot="1" x14ac:dyDescent="0.3"/>
    <row r="6" spans="1:6" s="48" customFormat="1" x14ac:dyDescent="0.25">
      <c r="A6" s="45" t="s">
        <v>87</v>
      </c>
      <c r="B6" s="46" t="s">
        <v>88</v>
      </c>
      <c r="C6" s="47" t="s">
        <v>89</v>
      </c>
      <c r="D6" s="50" t="s">
        <v>90</v>
      </c>
      <c r="E6" s="46" t="s">
        <v>88</v>
      </c>
      <c r="F6" s="47" t="s">
        <v>89</v>
      </c>
    </row>
    <row r="7" spans="1:6" x14ac:dyDescent="0.25">
      <c r="A7" s="32"/>
      <c r="B7" s="25"/>
      <c r="C7" s="33"/>
      <c r="D7" s="51"/>
      <c r="E7" s="25"/>
      <c r="F7" s="33"/>
    </row>
    <row r="8" spans="1:6" x14ac:dyDescent="0.25">
      <c r="A8" s="32" t="s">
        <v>92</v>
      </c>
      <c r="B8" s="26">
        <v>61166</v>
      </c>
      <c r="C8" s="36">
        <v>144188</v>
      </c>
      <c r="D8" s="52" t="s">
        <v>108</v>
      </c>
      <c r="E8" s="26">
        <v>34236</v>
      </c>
      <c r="F8" s="36">
        <v>129542</v>
      </c>
    </row>
    <row r="9" spans="1:6" x14ac:dyDescent="0.25">
      <c r="A9" s="32"/>
      <c r="B9" s="26"/>
      <c r="C9" s="36"/>
      <c r="D9" s="51"/>
      <c r="E9" s="25"/>
      <c r="F9" s="33"/>
    </row>
    <row r="10" spans="1:6" x14ac:dyDescent="0.25">
      <c r="A10" s="32" t="s">
        <v>107</v>
      </c>
      <c r="B10" s="26">
        <v>5668</v>
      </c>
      <c r="C10" s="36">
        <v>5376</v>
      </c>
      <c r="D10" s="52" t="s">
        <v>91</v>
      </c>
      <c r="E10" s="26">
        <v>35868</v>
      </c>
      <c r="F10" s="36">
        <v>32501</v>
      </c>
    </row>
    <row r="11" spans="1:6" x14ac:dyDescent="0.25">
      <c r="A11" s="32" t="s">
        <v>105</v>
      </c>
      <c r="B11" s="26">
        <v>3661</v>
      </c>
      <c r="C11" s="36">
        <v>13531</v>
      </c>
      <c r="D11" s="51"/>
      <c r="E11" s="25"/>
      <c r="F11" s="33"/>
    </row>
    <row r="12" spans="1:6" x14ac:dyDescent="0.25">
      <c r="A12" s="32" t="s">
        <v>106</v>
      </c>
      <c r="B12" s="26">
        <v>1000</v>
      </c>
      <c r="C12" s="36">
        <v>2000</v>
      </c>
      <c r="D12" s="52" t="s">
        <v>93</v>
      </c>
      <c r="E12" s="26">
        <v>1522</v>
      </c>
      <c r="F12" s="36">
        <v>3367</v>
      </c>
    </row>
    <row r="13" spans="1:6" x14ac:dyDescent="0.25">
      <c r="A13" s="32" t="s">
        <v>65</v>
      </c>
      <c r="B13" s="26">
        <v>131.19999999999999</v>
      </c>
      <c r="C13" s="36">
        <v>315</v>
      </c>
      <c r="D13" s="52" t="s">
        <v>94</v>
      </c>
      <c r="E13" s="26"/>
      <c r="F13" s="36"/>
    </row>
    <row r="14" spans="1:6" x14ac:dyDescent="0.25">
      <c r="A14" s="32"/>
      <c r="B14" s="26"/>
      <c r="C14" s="36"/>
      <c r="D14" s="51"/>
      <c r="E14" s="25"/>
      <c r="F14" s="33"/>
    </row>
    <row r="15" spans="1:6" x14ac:dyDescent="0.25">
      <c r="A15" s="32"/>
      <c r="B15" s="26"/>
      <c r="C15" s="36"/>
      <c r="D15" s="52"/>
      <c r="E15" s="26"/>
      <c r="F15" s="36"/>
    </row>
    <row r="16" spans="1:6" ht="13.8" thickBot="1" x14ac:dyDescent="0.3">
      <c r="A16" s="38"/>
      <c r="B16" s="39">
        <f>SUM(B8:B15)</f>
        <v>71626.2</v>
      </c>
      <c r="C16" s="41">
        <f>SUM(C8:C14)</f>
        <v>165410</v>
      </c>
      <c r="D16" s="53"/>
      <c r="E16" s="39">
        <f>SUM(E10:E15)</f>
        <v>37390</v>
      </c>
      <c r="F16" s="41">
        <f>SUM(F10:F15)</f>
        <v>35868</v>
      </c>
    </row>
    <row r="17" spans="1:6" x14ac:dyDescent="0.25">
      <c r="A17" s="13"/>
      <c r="B17" s="23"/>
      <c r="C17" s="24"/>
      <c r="D17" s="23"/>
      <c r="E17" s="24"/>
      <c r="F17" s="23"/>
    </row>
  </sheetData>
  <mergeCells count="1">
    <mergeCell ref="A3:F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3"/>
  <sheetViews>
    <sheetView tabSelected="1" zoomScaleNormal="100" workbookViewId="0">
      <selection activeCell="G11" sqref="G11:H14"/>
    </sheetView>
  </sheetViews>
  <sheetFormatPr baseColWidth="10" defaultColWidth="8.88671875" defaultRowHeight="13.2" x14ac:dyDescent="0.25"/>
  <cols>
    <col min="2" max="2" width="25" customWidth="1"/>
    <col min="3" max="3" width="10.33203125" customWidth="1"/>
    <col min="5" max="5" width="10.5546875" customWidth="1"/>
  </cols>
  <sheetData>
    <row r="1" spans="1:5" x14ac:dyDescent="0.25">
      <c r="A1" s="49" t="s">
        <v>95</v>
      </c>
      <c r="B1" s="49"/>
      <c r="C1" s="49"/>
      <c r="D1" s="49"/>
      <c r="E1" s="49"/>
    </row>
    <row r="3" spans="1:5" ht="13.8" thickBot="1" x14ac:dyDescent="0.3">
      <c r="A3" s="66" t="s">
        <v>109</v>
      </c>
      <c r="B3" s="66"/>
      <c r="C3" s="66"/>
      <c r="D3" s="66"/>
      <c r="E3" s="66"/>
    </row>
    <row r="4" spans="1:5" x14ac:dyDescent="0.25">
      <c r="A4" s="54" t="s">
        <v>2</v>
      </c>
      <c r="B4" s="55" t="s">
        <v>3</v>
      </c>
      <c r="C4" s="91" t="s">
        <v>112</v>
      </c>
      <c r="D4" s="92" t="s">
        <v>113</v>
      </c>
      <c r="E4" s="56" t="s">
        <v>96</v>
      </c>
    </row>
    <row r="5" spans="1:5" ht="13.8" thickBot="1" x14ac:dyDescent="0.3">
      <c r="A5" s="87"/>
      <c r="B5" s="88"/>
      <c r="C5" s="93"/>
      <c r="D5" s="93"/>
      <c r="E5" s="89"/>
    </row>
    <row r="6" spans="1:5" x14ac:dyDescent="0.25">
      <c r="A6" s="57">
        <v>756100</v>
      </c>
      <c r="B6" s="8" t="s">
        <v>6</v>
      </c>
      <c r="C6" s="4">
        <v>26500</v>
      </c>
      <c r="D6" s="3">
        <v>29006.44</v>
      </c>
      <c r="E6" s="59">
        <v>29000</v>
      </c>
    </row>
    <row r="7" spans="1:5" x14ac:dyDescent="0.25">
      <c r="A7" s="57">
        <v>756200</v>
      </c>
      <c r="B7" s="8" t="s">
        <v>7</v>
      </c>
      <c r="C7" s="4"/>
      <c r="D7" s="3"/>
      <c r="E7" s="59"/>
    </row>
    <row r="8" spans="1:5" x14ac:dyDescent="0.25">
      <c r="A8" s="94" t="s">
        <v>8</v>
      </c>
      <c r="B8" s="8" t="s">
        <v>9</v>
      </c>
      <c r="C8" s="4">
        <v>18000</v>
      </c>
      <c r="D8" s="3">
        <v>18625</v>
      </c>
      <c r="E8" s="59">
        <v>20000</v>
      </c>
    </row>
    <row r="9" spans="1:5" x14ac:dyDescent="0.25">
      <c r="A9" s="95">
        <v>756701</v>
      </c>
      <c r="B9" s="8" t="s">
        <v>10</v>
      </c>
      <c r="C9" s="4"/>
      <c r="D9" s="3"/>
      <c r="E9" s="59"/>
    </row>
    <row r="10" spans="1:5" x14ac:dyDescent="0.25">
      <c r="A10" s="57">
        <v>764000</v>
      </c>
      <c r="B10" s="8" t="s">
        <v>11</v>
      </c>
      <c r="C10" s="9">
        <v>250</v>
      </c>
      <c r="D10" s="10">
        <v>978.05</v>
      </c>
      <c r="E10" s="73">
        <v>500</v>
      </c>
    </row>
    <row r="11" spans="1:5" x14ac:dyDescent="0.25">
      <c r="A11" s="57">
        <v>774100</v>
      </c>
      <c r="B11" s="8" t="s">
        <v>12</v>
      </c>
      <c r="C11" s="9">
        <v>9000</v>
      </c>
      <c r="D11" s="10">
        <v>9310</v>
      </c>
      <c r="E11" s="73">
        <v>9000</v>
      </c>
    </row>
    <row r="12" spans="1:5" x14ac:dyDescent="0.25">
      <c r="A12" s="57">
        <v>771200</v>
      </c>
      <c r="B12" s="8" t="s">
        <v>16</v>
      </c>
      <c r="C12" s="9">
        <v>650</v>
      </c>
      <c r="D12" s="10">
        <v>350</v>
      </c>
      <c r="E12" s="73">
        <v>500</v>
      </c>
    </row>
    <row r="13" spans="1:5" x14ac:dyDescent="0.25">
      <c r="A13" s="57"/>
      <c r="B13" s="8"/>
      <c r="C13" s="9"/>
      <c r="D13" s="10"/>
      <c r="E13" s="73"/>
    </row>
    <row r="14" spans="1:5" ht="13.8" thickBot="1" x14ac:dyDescent="0.3">
      <c r="A14" s="70"/>
      <c r="B14" s="64"/>
      <c r="C14" s="74">
        <f>SUM(C6:C12)</f>
        <v>54400</v>
      </c>
      <c r="D14" s="75">
        <f>SUM(D6:D12)</f>
        <v>58269.490000000005</v>
      </c>
      <c r="E14" s="78">
        <f>SUM(E6:E12)</f>
        <v>59000</v>
      </c>
    </row>
    <row r="15" spans="1:5" x14ac:dyDescent="0.25">
      <c r="A15" s="65"/>
      <c r="C15" s="9"/>
      <c r="D15" s="9"/>
      <c r="E15" s="9"/>
    </row>
    <row r="16" spans="1:5" ht="13.8" thickBot="1" x14ac:dyDescent="0.3">
      <c r="A16" s="67" t="s">
        <v>17</v>
      </c>
      <c r="B16" s="67"/>
      <c r="C16" s="67"/>
      <c r="D16" s="67"/>
      <c r="E16" s="67"/>
    </row>
    <row r="17" spans="1:5" x14ac:dyDescent="0.25">
      <c r="A17" s="54" t="s">
        <v>2</v>
      </c>
      <c r="B17" s="55" t="s">
        <v>3</v>
      </c>
      <c r="C17" s="91" t="s">
        <v>112</v>
      </c>
      <c r="D17" s="92" t="s">
        <v>113</v>
      </c>
      <c r="E17" s="56" t="s">
        <v>96</v>
      </c>
    </row>
    <row r="18" spans="1:5" ht="13.8" thickBot="1" x14ac:dyDescent="0.3">
      <c r="A18" s="87"/>
      <c r="B18" s="88"/>
      <c r="C18" s="93"/>
      <c r="D18" s="93"/>
      <c r="E18" s="89"/>
    </row>
    <row r="19" spans="1:5" x14ac:dyDescent="0.25">
      <c r="A19" s="57">
        <v>661000</v>
      </c>
      <c r="B19" s="8" t="s">
        <v>97</v>
      </c>
      <c r="C19" s="15">
        <v>15000</v>
      </c>
      <c r="D19" s="16">
        <v>14414.6</v>
      </c>
      <c r="E19" s="63">
        <v>15200</v>
      </c>
    </row>
    <row r="20" spans="1:5" x14ac:dyDescent="0.25">
      <c r="A20" s="57"/>
      <c r="B20" s="8" t="s">
        <v>19</v>
      </c>
      <c r="C20" s="3">
        <v>18000</v>
      </c>
      <c r="D20" s="3">
        <v>21730.639999999999</v>
      </c>
      <c r="E20" s="59">
        <v>20000</v>
      </c>
    </row>
    <row r="21" spans="1:5" x14ac:dyDescent="0.25">
      <c r="A21" s="57"/>
      <c r="B21" s="8" t="s">
        <v>10</v>
      </c>
      <c r="C21" s="3"/>
      <c r="D21" s="3"/>
      <c r="E21" s="59"/>
    </row>
    <row r="22" spans="1:5" x14ac:dyDescent="0.25">
      <c r="A22" s="57">
        <v>612000</v>
      </c>
      <c r="B22" s="8" t="s">
        <v>20</v>
      </c>
      <c r="C22" s="15">
        <v>200</v>
      </c>
      <c r="D22" s="16">
        <v>117.9</v>
      </c>
      <c r="E22" s="63">
        <v>200</v>
      </c>
    </row>
    <row r="23" spans="1:5" x14ac:dyDescent="0.25">
      <c r="A23" s="57">
        <v>615100</v>
      </c>
      <c r="B23" s="8" t="s">
        <v>21</v>
      </c>
      <c r="C23" s="15">
        <v>1000</v>
      </c>
      <c r="D23" s="16">
        <v>778.31</v>
      </c>
      <c r="E23" s="63">
        <v>1000</v>
      </c>
    </row>
    <row r="24" spans="1:5" x14ac:dyDescent="0.25">
      <c r="A24" s="57">
        <v>615200</v>
      </c>
      <c r="B24" s="8" t="s">
        <v>22</v>
      </c>
      <c r="C24" s="15">
        <v>3000</v>
      </c>
      <c r="D24" s="16">
        <v>1819.86</v>
      </c>
      <c r="E24" s="63">
        <v>2800</v>
      </c>
    </row>
    <row r="25" spans="1:5" x14ac:dyDescent="0.25">
      <c r="A25" s="57">
        <v>626100</v>
      </c>
      <c r="B25" s="8" t="s">
        <v>24</v>
      </c>
      <c r="C25" s="15">
        <v>120</v>
      </c>
      <c r="D25" s="16">
        <v>9.2799999999999994</v>
      </c>
      <c r="E25" s="63">
        <v>150</v>
      </c>
    </row>
    <row r="26" spans="1:5" x14ac:dyDescent="0.25">
      <c r="A26" s="57">
        <v>671200</v>
      </c>
      <c r="B26" s="8" t="s">
        <v>25</v>
      </c>
      <c r="C26" s="15">
        <v>2500</v>
      </c>
      <c r="D26" s="16">
        <v>2000</v>
      </c>
      <c r="E26" s="63">
        <v>2400</v>
      </c>
    </row>
    <row r="27" spans="1:5" x14ac:dyDescent="0.25">
      <c r="A27" s="57">
        <v>671400</v>
      </c>
      <c r="B27" s="8" t="s">
        <v>26</v>
      </c>
      <c r="C27" s="15">
        <v>2100</v>
      </c>
      <c r="D27" s="16">
        <v>2292.58</v>
      </c>
      <c r="E27" s="63">
        <v>2500</v>
      </c>
    </row>
    <row r="28" spans="1:5" x14ac:dyDescent="0.25">
      <c r="A28" s="57">
        <v>674100</v>
      </c>
      <c r="B28" s="8" t="s">
        <v>12</v>
      </c>
      <c r="C28" s="15">
        <v>11000</v>
      </c>
      <c r="D28" s="16">
        <v>11140.16</v>
      </c>
      <c r="E28" s="63">
        <v>13000</v>
      </c>
    </row>
    <row r="29" spans="1:5" x14ac:dyDescent="0.25">
      <c r="A29" s="57">
        <v>674200</v>
      </c>
      <c r="B29" s="8" t="s">
        <v>27</v>
      </c>
      <c r="C29" s="15">
        <v>300</v>
      </c>
      <c r="D29" s="16">
        <v>148.97999999999999</v>
      </c>
      <c r="E29" s="63">
        <v>350</v>
      </c>
    </row>
    <row r="30" spans="1:5" x14ac:dyDescent="0.25">
      <c r="A30" s="57">
        <v>674401</v>
      </c>
      <c r="B30" s="8" t="s">
        <v>28</v>
      </c>
      <c r="C30" s="15">
        <v>1180</v>
      </c>
      <c r="D30" s="16">
        <v>1277.07</v>
      </c>
      <c r="E30" s="63">
        <v>1400</v>
      </c>
    </row>
    <row r="31" spans="1:5" x14ac:dyDescent="0.25">
      <c r="A31" s="57"/>
      <c r="B31" s="8"/>
      <c r="C31" s="15"/>
      <c r="D31" s="16"/>
      <c r="E31" s="63"/>
    </row>
    <row r="32" spans="1:5" ht="13.8" thickBot="1" x14ac:dyDescent="0.3">
      <c r="A32" s="70"/>
      <c r="B32" s="64"/>
      <c r="C32" s="71">
        <f>SUM(C18:C30)</f>
        <v>54400</v>
      </c>
      <c r="D32" s="72">
        <f>SUM(D18:D30)</f>
        <v>55729.380000000005</v>
      </c>
      <c r="E32" s="77">
        <f>SUM(E18:E30)</f>
        <v>59000</v>
      </c>
    </row>
    <row r="33" spans="1:5" x14ac:dyDescent="0.25">
      <c r="A33" s="7"/>
      <c r="B33" s="8"/>
      <c r="C33" s="15"/>
      <c r="D33" s="16"/>
      <c r="E33" s="8"/>
    </row>
    <row r="34" spans="1:5" x14ac:dyDescent="0.25">
      <c r="A34" s="7"/>
      <c r="B34" s="8"/>
      <c r="C34" s="15"/>
      <c r="D34" s="16"/>
      <c r="E34" s="8"/>
    </row>
    <row r="35" spans="1:5" x14ac:dyDescent="0.25">
      <c r="A35" s="13"/>
      <c r="B35" s="14"/>
      <c r="C35" s="17"/>
      <c r="D35" s="14"/>
      <c r="E35" s="14"/>
    </row>
    <row r="37" spans="1:5" x14ac:dyDescent="0.25">
      <c r="A37" t="s">
        <v>98</v>
      </c>
    </row>
    <row r="38" spans="1:5" x14ac:dyDescent="0.25">
      <c r="A38" t="s">
        <v>99</v>
      </c>
    </row>
    <row r="39" spans="1:5" x14ac:dyDescent="0.25">
      <c r="A39" t="s">
        <v>100</v>
      </c>
    </row>
    <row r="40" spans="1:5" x14ac:dyDescent="0.25">
      <c r="A40" t="s">
        <v>101</v>
      </c>
    </row>
    <row r="41" spans="1:5" x14ac:dyDescent="0.25">
      <c r="A41" t="s">
        <v>102</v>
      </c>
    </row>
    <row r="42" spans="1:5" x14ac:dyDescent="0.25">
      <c r="A42" t="s">
        <v>103</v>
      </c>
    </row>
    <row r="43" spans="1:5" x14ac:dyDescent="0.25">
      <c r="A43" t="s">
        <v>104</v>
      </c>
    </row>
  </sheetData>
  <mergeCells count="22">
    <mergeCell ref="C6:C7"/>
    <mergeCell ref="D6:D7"/>
    <mergeCell ref="E6:E7"/>
    <mergeCell ref="C8:C9"/>
    <mergeCell ref="D8:D9"/>
    <mergeCell ref="E8:E9"/>
    <mergeCell ref="A16:E16"/>
    <mergeCell ref="A17:A18"/>
    <mergeCell ref="B17:B18"/>
    <mergeCell ref="C17:C18"/>
    <mergeCell ref="D17:D18"/>
    <mergeCell ref="E17:E18"/>
    <mergeCell ref="C20:C21"/>
    <mergeCell ref="D20:D21"/>
    <mergeCell ref="E20:E21"/>
    <mergeCell ref="A1:E1"/>
    <mergeCell ref="A4:A5"/>
    <mergeCell ref="B4:B5"/>
    <mergeCell ref="C4:C5"/>
    <mergeCell ref="D4:D5"/>
    <mergeCell ref="E4:E5"/>
    <mergeCell ref="A3:E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suivi budget</vt:lpstr>
      <vt:lpstr>OD 2022 2023</vt:lpstr>
      <vt:lpstr>OD 2023 2024</vt:lpstr>
      <vt:lpstr>Résultats 1</vt:lpstr>
      <vt:lpstr>detail cpte resultat</vt:lpstr>
      <vt:lpstr>Compte de résultat</vt:lpstr>
      <vt:lpstr>BILAN</vt:lpstr>
      <vt:lpstr>Prévision 2024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Alain Savignac</dc:creator>
  <dc:description/>
  <cp:lastModifiedBy>Alain Savignac</cp:lastModifiedBy>
  <cp:revision>36</cp:revision>
  <cp:lastPrinted>2024-09-25T14:46:43Z</cp:lastPrinted>
  <dcterms:created xsi:type="dcterms:W3CDTF">2023-09-15T22:39:29Z</dcterms:created>
  <dcterms:modified xsi:type="dcterms:W3CDTF">2024-10-18T09:30:50Z</dcterms:modified>
  <dc:language>fr-FR</dc:language>
</cp:coreProperties>
</file>